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ste Jaar" sheetId="1" r:id="rId1"/>
    <sheet name="2de Jaar" sheetId="5" r:id="rId2"/>
    <sheet name="3de Jaar" sheetId="6" r:id="rId3"/>
    <sheet name="4de Jaar" sheetId="7" r:id="rId4"/>
    <sheet name="5de Jaar" sheetId="8" r:id="rId5"/>
    <sheet name="Blad2" sheetId="2" r:id="rId6"/>
    <sheet name="Blad3" sheetId="3" r:id="rId7"/>
    <sheet name="Blad4" sheetId="4" r:id="rId8"/>
  </sheets>
  <calcPr calcId="144525"/>
</workbook>
</file>

<file path=xl/calcChain.xml><?xml version="1.0" encoding="utf-8"?>
<calcChain xmlns="http://schemas.openxmlformats.org/spreadsheetml/2006/main">
  <c r="C7" i="1" l="1"/>
  <c r="K5" i="7" l="1"/>
  <c r="K8" i="7" s="1"/>
  <c r="M8" i="7" s="1"/>
  <c r="K5" i="6"/>
  <c r="K9" i="6" s="1"/>
  <c r="P10" i="1"/>
  <c r="N9" i="1"/>
  <c r="N11" i="1"/>
  <c r="N10" i="1"/>
  <c r="K5" i="5"/>
  <c r="K8" i="5" s="1"/>
  <c r="M8" i="5" s="1"/>
  <c r="K5" i="1"/>
  <c r="K9" i="1" s="1"/>
  <c r="M9" i="1" s="1"/>
  <c r="M9" i="6" l="1"/>
  <c r="O9" i="6" s="1"/>
  <c r="P9" i="6" s="1"/>
  <c r="O8" i="7"/>
  <c r="N8" i="7"/>
  <c r="F4" i="7" s="1"/>
  <c r="K10" i="7"/>
  <c r="M10" i="7" s="1"/>
  <c r="K9" i="7"/>
  <c r="M9" i="7" s="1"/>
  <c r="K11" i="7"/>
  <c r="M11" i="7" s="1"/>
  <c r="K11" i="6"/>
  <c r="M11" i="6" s="1"/>
  <c r="K8" i="6"/>
  <c r="M8" i="6" s="1"/>
  <c r="K10" i="6"/>
  <c r="M10" i="6" s="1"/>
  <c r="N10" i="6" s="1"/>
  <c r="O8" i="5"/>
  <c r="N8" i="5"/>
  <c r="F4" i="5" s="1"/>
  <c r="K10" i="5"/>
  <c r="M10" i="5" s="1"/>
  <c r="K9" i="5"/>
  <c r="M9" i="5" s="1"/>
  <c r="K11" i="5"/>
  <c r="M11" i="5" s="1"/>
  <c r="O9" i="1"/>
  <c r="P9" i="1" s="1"/>
  <c r="F5" i="1"/>
  <c r="K8" i="1"/>
  <c r="M8" i="1" s="1"/>
  <c r="N8" i="1" s="1"/>
  <c r="K11" i="1"/>
  <c r="M11" i="1" s="1"/>
  <c r="K10" i="1"/>
  <c r="M10" i="1" s="1"/>
  <c r="N9" i="6" l="1"/>
  <c r="F5" i="6" s="1"/>
  <c r="N11" i="6"/>
  <c r="F7" i="6" s="1"/>
  <c r="O11" i="7"/>
  <c r="P11" i="7" s="1"/>
  <c r="N11" i="7"/>
  <c r="F7" i="7" s="1"/>
  <c r="O9" i="7"/>
  <c r="P9" i="7" s="1"/>
  <c r="N9" i="7"/>
  <c r="F5" i="7" s="1"/>
  <c r="O10" i="7"/>
  <c r="P10" i="7" s="1"/>
  <c r="N10" i="7"/>
  <c r="F6" i="7" s="1"/>
  <c r="P8" i="7"/>
  <c r="O11" i="6"/>
  <c r="P11" i="6" s="1"/>
  <c r="O10" i="6"/>
  <c r="P10" i="6" s="1"/>
  <c r="F6" i="6"/>
  <c r="O8" i="6"/>
  <c r="P8" i="6" s="1"/>
  <c r="N8" i="6"/>
  <c r="F4" i="6" s="1"/>
  <c r="O11" i="5"/>
  <c r="P11" i="5" s="1"/>
  <c r="N11" i="5"/>
  <c r="F7" i="5" s="1"/>
  <c r="O9" i="5"/>
  <c r="P9" i="5" s="1"/>
  <c r="N9" i="5"/>
  <c r="F5" i="5" s="1"/>
  <c r="O10" i="5"/>
  <c r="P10" i="5" s="1"/>
  <c r="N10" i="5"/>
  <c r="F6" i="5" s="1"/>
  <c r="P8" i="5"/>
  <c r="O10" i="1"/>
  <c r="F6" i="1"/>
  <c r="O11" i="1"/>
  <c r="P11" i="1" s="1"/>
  <c r="F7" i="1"/>
  <c r="O8" i="1"/>
  <c r="P8" i="1" s="1"/>
  <c r="F4" i="1"/>
  <c r="F15" i="6" l="1"/>
  <c r="K15" i="6" s="1"/>
  <c r="F15" i="7"/>
  <c r="K15" i="7" s="1"/>
  <c r="P12" i="7"/>
  <c r="C7" i="7" s="1"/>
  <c r="C15" i="7" s="1"/>
  <c r="O12" i="7"/>
  <c r="O12" i="6"/>
  <c r="P12" i="6"/>
  <c r="C7" i="6" s="1"/>
  <c r="C15" i="6" s="1"/>
  <c r="F15" i="5"/>
  <c r="K15" i="5" s="1"/>
  <c r="O12" i="5"/>
  <c r="P12" i="5"/>
  <c r="C7" i="5" s="1"/>
  <c r="C15" i="5" s="1"/>
  <c r="P12" i="1"/>
  <c r="C15" i="1" s="1"/>
  <c r="O12" i="1"/>
  <c r="F15" i="1"/>
  <c r="K15" i="1" s="1"/>
  <c r="K5" i="8"/>
  <c r="K8" i="8" s="1"/>
  <c r="M8" i="8" s="1"/>
  <c r="O8" i="8" l="1"/>
  <c r="N8" i="8"/>
  <c r="F4" i="8" s="1"/>
  <c r="K10" i="8"/>
  <c r="M10" i="8" s="1"/>
  <c r="K11" i="8"/>
  <c r="M11" i="8" s="1"/>
  <c r="K9" i="8"/>
  <c r="M9" i="8" s="1"/>
  <c r="N9" i="8" l="1"/>
  <c r="F5" i="8" s="1"/>
  <c r="O9" i="8"/>
  <c r="P9" i="8" s="1"/>
  <c r="O11" i="8"/>
  <c r="P11" i="8" s="1"/>
  <c r="N11" i="8"/>
  <c r="F7" i="8" s="1"/>
  <c r="O10" i="8"/>
  <c r="P10" i="8" s="1"/>
  <c r="N10" i="8"/>
  <c r="F6" i="8" s="1"/>
  <c r="P8" i="8"/>
  <c r="P12" i="8" l="1"/>
  <c r="C7" i="8" s="1"/>
  <c r="C15" i="8" s="1"/>
  <c r="F15" i="8"/>
  <c r="K15" i="8" s="1"/>
  <c r="O12" i="8"/>
</calcChain>
</file>

<file path=xl/sharedStrings.xml><?xml version="1.0" encoding="utf-8"?>
<sst xmlns="http://schemas.openxmlformats.org/spreadsheetml/2006/main" count="150" uniqueCount="29">
  <si>
    <t>Uitgave</t>
  </si>
  <si>
    <t>Inkomsten</t>
  </si>
  <si>
    <t>Rent</t>
  </si>
  <si>
    <t>Marketing</t>
  </si>
  <si>
    <t>Macarons</t>
  </si>
  <si>
    <t>Chocolade</t>
  </si>
  <si>
    <t>Koffie</t>
  </si>
  <si>
    <t>Totaal</t>
  </si>
  <si>
    <t>Accountant</t>
  </si>
  <si>
    <t>Thee</t>
  </si>
  <si>
    <t>Personal</t>
  </si>
  <si>
    <t>Franchise-taker</t>
  </si>
  <si>
    <t>Education</t>
  </si>
  <si>
    <t>Maintainance</t>
  </si>
  <si>
    <t>Depreciation</t>
  </si>
  <si>
    <t>Profit</t>
  </si>
  <si>
    <t>Stock</t>
  </si>
  <si>
    <t>1ste Jaarbalans the Macaron House</t>
  </si>
  <si>
    <t>2de Jaarbalans the Macaron House</t>
  </si>
  <si>
    <t>3de Jaarbalans the Macaron House</t>
  </si>
  <si>
    <t>4de Jaarbalans the Macaron House</t>
  </si>
  <si>
    <t>Daily omzet</t>
  </si>
  <si>
    <t>Profit needed</t>
  </si>
  <si>
    <t>Solid costs</t>
  </si>
  <si>
    <t>Profit margin</t>
  </si>
  <si>
    <t>Sell</t>
  </si>
  <si>
    <t>Buy-in</t>
  </si>
  <si>
    <t>+/-Buy-in</t>
  </si>
  <si>
    <t>+/-Sell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</si>
</sst>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 indent="1"/>
    </xf>
    <xf numFmtId="0" fontId="2" fillId="0" borderId="0" xfId="0" applyFont="1" applyAlignment="1">
      <alignment horizontal="left" vertical="center"/>
    </xf>
    <xf numFmtId="164" fontId="0" fillId="2" borderId="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0" fontId="1" fillId="0" borderId="1" xfId="0" applyFont="1" applyBorder="1" applyAlignment="1">
      <alignment horizontal="left" vertical="center" indent="1"/>
    </xf>
    <xf numFmtId="0" fontId="0" fillId="2" borderId="4" xfId="0" applyFill="1" applyBorder="1" applyAlignment="1">
      <alignment horizontal="left" indent="1"/>
    </xf>
    <xf numFmtId="164" fontId="0" fillId="0" borderId="5" xfId="0" applyNumberFormat="1" applyBorder="1" applyAlignment="1">
      <alignment horizontal="left"/>
    </xf>
    <xf numFmtId="0" fontId="0" fillId="0" borderId="4" xfId="0" applyBorder="1"/>
    <xf numFmtId="44" fontId="0" fillId="2" borderId="0" xfId="0" applyNumberFormat="1" applyFill="1"/>
    <xf numFmtId="9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4" xfId="0" applyNumberFormat="1" applyBorder="1" applyAlignment="1">
      <alignment horizontal="left"/>
    </xf>
    <xf numFmtId="0" fontId="0" fillId="0" borderId="0" xfId="0" applyBorder="1"/>
    <xf numFmtId="0" fontId="0" fillId="0" borderId="0" xfId="0" quotePrefix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tabSelected="1" workbookViewId="0">
      <selection activeCell="C6" sqref="C6"/>
    </sheetView>
  </sheetViews>
  <sheetFormatPr defaultRowHeight="14.4" x14ac:dyDescent="0.3"/>
  <cols>
    <col min="1" max="1" width="4.88671875" customWidth="1"/>
    <col min="2" max="2" width="20.33203125" customWidth="1"/>
    <col min="3" max="3" width="12.44140625" customWidth="1"/>
    <col min="6" max="6" width="13.33203125" customWidth="1"/>
    <col min="11" max="11" width="12.33203125" customWidth="1"/>
    <col min="12" max="12" width="11.44140625" bestFit="1" customWidth="1"/>
    <col min="13" max="13" width="12.33203125" customWidth="1"/>
    <col min="14" max="14" width="12.88671875" customWidth="1"/>
    <col min="15" max="15" width="13.33203125" customWidth="1"/>
    <col min="16" max="16" width="13" customWidth="1"/>
  </cols>
  <sheetData>
    <row r="1" spans="2:16" s="1" customFormat="1" ht="27" customHeight="1" x14ac:dyDescent="0.3">
      <c r="B1" s="5" t="s">
        <v>17</v>
      </c>
    </row>
    <row r="3" spans="2:16" ht="26.4" customHeight="1" thickBot="1" x14ac:dyDescent="0.35">
      <c r="B3" s="8" t="s">
        <v>0</v>
      </c>
      <c r="C3" s="2"/>
      <c r="D3" s="8" t="s">
        <v>1</v>
      </c>
      <c r="E3" s="2"/>
      <c r="F3" s="2"/>
    </row>
    <row r="4" spans="2:16" ht="22.2" customHeight="1" thickTop="1" x14ac:dyDescent="0.3">
      <c r="B4" s="4" t="s">
        <v>2</v>
      </c>
      <c r="C4" s="6">
        <v>20000</v>
      </c>
      <c r="D4" s="4" t="s">
        <v>4</v>
      </c>
      <c r="E4" s="3"/>
      <c r="F4" s="12">
        <f>N8</f>
        <v>125000</v>
      </c>
    </row>
    <row r="5" spans="2:16" x14ac:dyDescent="0.3">
      <c r="B5" s="4" t="s">
        <v>10</v>
      </c>
      <c r="C5" s="7">
        <v>20000</v>
      </c>
      <c r="D5" s="4" t="s">
        <v>5</v>
      </c>
      <c r="E5" s="3"/>
      <c r="F5" s="12">
        <f t="shared" ref="F5:F6" si="0">N9</f>
        <v>62000</v>
      </c>
      <c r="I5" t="s">
        <v>23</v>
      </c>
      <c r="K5" s="14">
        <f>(SUM(C4:C6)+SUM(C8:C13))</f>
        <v>94000</v>
      </c>
    </row>
    <row r="6" spans="2:16" x14ac:dyDescent="0.3">
      <c r="B6" s="4" t="s">
        <v>11</v>
      </c>
      <c r="C6" s="7">
        <v>30000</v>
      </c>
      <c r="D6" s="4" t="s">
        <v>9</v>
      </c>
      <c r="E6" s="3"/>
      <c r="F6" s="12">
        <f t="shared" si="0"/>
        <v>27000</v>
      </c>
    </row>
    <row r="7" spans="2:16" x14ac:dyDescent="0.3">
      <c r="B7" s="4" t="s">
        <v>16</v>
      </c>
      <c r="C7" s="7">
        <f>(P12)</f>
        <v>147000</v>
      </c>
      <c r="D7" s="4" t="s">
        <v>6</v>
      </c>
      <c r="E7" s="3"/>
      <c r="F7" s="12">
        <f>N11</f>
        <v>27000</v>
      </c>
      <c r="I7" t="s">
        <v>22</v>
      </c>
      <c r="L7" t="s">
        <v>24</v>
      </c>
      <c r="M7" t="s">
        <v>25</v>
      </c>
      <c r="N7" s="18" t="s">
        <v>28</v>
      </c>
      <c r="O7" t="s">
        <v>26</v>
      </c>
      <c r="P7" s="18" t="s">
        <v>27</v>
      </c>
    </row>
    <row r="8" spans="2:16" x14ac:dyDescent="0.3">
      <c r="B8" s="4" t="s">
        <v>3</v>
      </c>
      <c r="C8" s="7">
        <v>5000</v>
      </c>
      <c r="D8" s="4"/>
      <c r="E8" s="3"/>
      <c r="F8" s="12"/>
      <c r="I8" s="13">
        <v>0.4</v>
      </c>
      <c r="J8" t="s">
        <v>4</v>
      </c>
      <c r="K8">
        <f>($I8*$K$5)</f>
        <v>37600</v>
      </c>
      <c r="L8" s="13">
        <v>0.3</v>
      </c>
      <c r="M8" s="15">
        <f>(K8/L8)</f>
        <v>125333.33333333334</v>
      </c>
      <c r="N8" s="15">
        <f>FLOOR(M8,1000)</f>
        <v>125000</v>
      </c>
      <c r="O8" s="15">
        <f>(M8-K8)</f>
        <v>87733.333333333343</v>
      </c>
      <c r="P8" s="15">
        <f>FLOOR(O8,1000)</f>
        <v>87000</v>
      </c>
    </row>
    <row r="9" spans="2:16" x14ac:dyDescent="0.3">
      <c r="B9" s="4" t="s">
        <v>12</v>
      </c>
      <c r="C9" s="7">
        <v>7500</v>
      </c>
      <c r="D9" s="3"/>
      <c r="E9" s="3"/>
      <c r="F9" s="12"/>
      <c r="I9" s="13">
        <v>0.2</v>
      </c>
      <c r="J9" t="s">
        <v>5</v>
      </c>
      <c r="K9">
        <f>($I9*$K$5)</f>
        <v>18800</v>
      </c>
      <c r="L9" s="13">
        <v>0.3</v>
      </c>
      <c r="M9" s="15">
        <f t="shared" ref="M9:M11" si="1">(K9/L9)</f>
        <v>62666.666666666672</v>
      </c>
      <c r="N9" s="15">
        <f>FLOOR(M9,1000)</f>
        <v>62000</v>
      </c>
      <c r="O9" s="15">
        <f>(M9-K9)</f>
        <v>43866.666666666672</v>
      </c>
      <c r="P9" s="15">
        <f t="shared" ref="P9" si="2">CEILING(O9,1000)</f>
        <v>44000</v>
      </c>
    </row>
    <row r="10" spans="2:16" x14ac:dyDescent="0.3">
      <c r="B10" s="4" t="s">
        <v>8</v>
      </c>
      <c r="C10" s="7">
        <v>2000</v>
      </c>
      <c r="D10" s="3"/>
      <c r="E10" s="3"/>
      <c r="F10" s="12"/>
      <c r="I10" s="13">
        <v>0.2</v>
      </c>
      <c r="J10" t="s">
        <v>6</v>
      </c>
      <c r="K10">
        <f>($I10*$K$5)</f>
        <v>18800</v>
      </c>
      <c r="L10" s="13">
        <v>0.7</v>
      </c>
      <c r="M10" s="15">
        <f t="shared" si="1"/>
        <v>26857.142857142859</v>
      </c>
      <c r="N10" s="15">
        <f>CEILING(M10,1000)</f>
        <v>27000</v>
      </c>
      <c r="O10" s="15">
        <f>(M10-K10)</f>
        <v>8057.1428571428587</v>
      </c>
      <c r="P10" s="15">
        <f>FLOOR(O10,1000)</f>
        <v>8000</v>
      </c>
    </row>
    <row r="11" spans="2:16" x14ac:dyDescent="0.3">
      <c r="B11" s="4" t="s">
        <v>13</v>
      </c>
      <c r="C11" s="7">
        <v>2500</v>
      </c>
      <c r="D11" s="3"/>
      <c r="E11" s="3"/>
      <c r="F11" s="12"/>
      <c r="I11" s="13">
        <v>0.2</v>
      </c>
      <c r="J11" t="s">
        <v>9</v>
      </c>
      <c r="K11">
        <f>($I11*$K$5)</f>
        <v>18800</v>
      </c>
      <c r="L11" s="13">
        <v>0.7</v>
      </c>
      <c r="M11" s="15">
        <f t="shared" si="1"/>
        <v>26857.142857142859</v>
      </c>
      <c r="N11" s="15">
        <f>CEILING(M11,1000)</f>
        <v>27000</v>
      </c>
      <c r="O11" s="15">
        <f>(M11-K11)</f>
        <v>8057.1428571428587</v>
      </c>
      <c r="P11" s="15">
        <f>FLOOR(O11,1000)</f>
        <v>8000</v>
      </c>
    </row>
    <row r="12" spans="2:16" x14ac:dyDescent="0.3">
      <c r="B12" s="4" t="s">
        <v>14</v>
      </c>
      <c r="C12" s="7">
        <v>7000</v>
      </c>
      <c r="D12" s="3"/>
      <c r="E12" s="3"/>
      <c r="F12" s="12"/>
      <c r="O12" s="15">
        <f>SUM(O8:O11)</f>
        <v>147714.28571428574</v>
      </c>
      <c r="P12" s="15">
        <f>SUM(P8:P11)</f>
        <v>147000</v>
      </c>
    </row>
    <row r="13" spans="2:16" x14ac:dyDescent="0.3">
      <c r="B13" s="4" t="s">
        <v>15</v>
      </c>
      <c r="C13" s="7">
        <v>0</v>
      </c>
      <c r="D13" s="3"/>
      <c r="E13" s="3"/>
      <c r="F13" s="12"/>
    </row>
    <row r="14" spans="2:16" x14ac:dyDescent="0.3">
      <c r="B14" s="3"/>
      <c r="C14" s="7"/>
      <c r="D14" s="3"/>
      <c r="E14" s="3"/>
      <c r="F14" s="12"/>
    </row>
    <row r="15" spans="2:16" x14ac:dyDescent="0.3">
      <c r="B15" s="9" t="s">
        <v>7</v>
      </c>
      <c r="C15" s="10">
        <f>SUM(C4:C14)</f>
        <v>241000</v>
      </c>
      <c r="D15" s="11"/>
      <c r="E15" s="11"/>
      <c r="F15" s="16">
        <f>SUM(F4:F14)</f>
        <v>241000</v>
      </c>
      <c r="G15" s="17"/>
      <c r="I15" t="s">
        <v>21</v>
      </c>
      <c r="K15" s="14">
        <f>F15/260</f>
        <v>926.92307692307691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>
      <selection activeCell="C12" sqref="C12"/>
    </sheetView>
  </sheetViews>
  <sheetFormatPr defaultRowHeight="14.4" x14ac:dyDescent="0.3"/>
  <cols>
    <col min="1" max="1" width="4.88671875" customWidth="1"/>
    <col min="2" max="2" width="20.33203125" customWidth="1"/>
    <col min="3" max="3" width="12.44140625" customWidth="1"/>
    <col min="6" max="6" width="13.33203125" customWidth="1"/>
    <col min="11" max="11" width="12.33203125" customWidth="1"/>
    <col min="12" max="12" width="11.44140625" bestFit="1" customWidth="1"/>
    <col min="13" max="13" width="12.33203125" customWidth="1"/>
    <col min="14" max="14" width="12.88671875" customWidth="1"/>
    <col min="15" max="15" width="13.33203125" customWidth="1"/>
    <col min="16" max="16" width="13" customWidth="1"/>
  </cols>
  <sheetData>
    <row r="1" spans="2:16" s="1" customFormat="1" ht="27" customHeight="1" x14ac:dyDescent="0.3">
      <c r="B1" s="5" t="s">
        <v>18</v>
      </c>
    </row>
    <row r="3" spans="2:16" ht="26.4" customHeight="1" thickBot="1" x14ac:dyDescent="0.35">
      <c r="B3" s="8" t="s">
        <v>0</v>
      </c>
      <c r="C3" s="2"/>
      <c r="D3" s="8" t="s">
        <v>1</v>
      </c>
      <c r="E3" s="2"/>
      <c r="F3" s="2"/>
    </row>
    <row r="4" spans="2:16" ht="22.2" customHeight="1" thickTop="1" x14ac:dyDescent="0.3">
      <c r="B4" s="4" t="s">
        <v>2</v>
      </c>
      <c r="C4" s="6">
        <v>20000</v>
      </c>
      <c r="D4" s="4" t="s">
        <v>4</v>
      </c>
      <c r="E4" s="3"/>
      <c r="F4" s="12">
        <f>N8</f>
        <v>134000</v>
      </c>
    </row>
    <row r="5" spans="2:16" x14ac:dyDescent="0.3">
      <c r="B5" s="4" t="s">
        <v>10</v>
      </c>
      <c r="C5" s="7">
        <v>20000</v>
      </c>
      <c r="D5" s="4" t="s">
        <v>5</v>
      </c>
      <c r="E5" s="3"/>
      <c r="F5" s="12">
        <f t="shared" ref="F5:F6" si="0">N9</f>
        <v>67000</v>
      </c>
      <c r="I5" t="s">
        <v>23</v>
      </c>
      <c r="K5" s="14">
        <f>(SUM(C4:C6)+SUM(C8:C13))</f>
        <v>101000</v>
      </c>
    </row>
    <row r="6" spans="2:16" x14ac:dyDescent="0.3">
      <c r="B6" s="4" t="s">
        <v>11</v>
      </c>
      <c r="C6" s="7">
        <v>30000</v>
      </c>
      <c r="D6" s="4" t="s">
        <v>9</v>
      </c>
      <c r="E6" s="3"/>
      <c r="F6" s="12">
        <f t="shared" si="0"/>
        <v>28000</v>
      </c>
    </row>
    <row r="7" spans="2:16" x14ac:dyDescent="0.3">
      <c r="B7" s="4" t="s">
        <v>16</v>
      </c>
      <c r="C7" s="7">
        <f>(P12)</f>
        <v>159000</v>
      </c>
      <c r="D7" s="4" t="s">
        <v>6</v>
      </c>
      <c r="E7" s="3"/>
      <c r="F7" s="12">
        <f>N11</f>
        <v>28000</v>
      </c>
      <c r="I7" t="s">
        <v>22</v>
      </c>
      <c r="L7" t="s">
        <v>24</v>
      </c>
      <c r="M7" t="s">
        <v>25</v>
      </c>
      <c r="N7" s="18" t="s">
        <v>28</v>
      </c>
      <c r="O7" t="s">
        <v>26</v>
      </c>
      <c r="P7" s="18" t="s">
        <v>27</v>
      </c>
    </row>
    <row r="8" spans="2:16" x14ac:dyDescent="0.3">
      <c r="B8" s="4" t="s">
        <v>3</v>
      </c>
      <c r="C8" s="7">
        <v>5000</v>
      </c>
      <c r="D8" s="4"/>
      <c r="E8" s="3"/>
      <c r="F8" s="12"/>
      <c r="I8" s="13">
        <v>0.4</v>
      </c>
      <c r="J8" t="s">
        <v>4</v>
      </c>
      <c r="K8">
        <f>($I8*$K$5)</f>
        <v>40400</v>
      </c>
      <c r="L8" s="13">
        <v>0.3</v>
      </c>
      <c r="M8" s="15">
        <f>(K8/L8)</f>
        <v>134666.66666666669</v>
      </c>
      <c r="N8" s="15">
        <f>FLOOR(M8,1000)</f>
        <v>134000</v>
      </c>
      <c r="O8" s="15">
        <f>(M8-K8)</f>
        <v>94266.666666666686</v>
      </c>
      <c r="P8" s="15">
        <f>FLOOR(O8,1000)</f>
        <v>94000</v>
      </c>
    </row>
    <row r="9" spans="2:16" x14ac:dyDescent="0.3">
      <c r="B9" s="4" t="s">
        <v>12</v>
      </c>
      <c r="C9" s="7">
        <v>7500</v>
      </c>
      <c r="D9" s="3"/>
      <c r="E9" s="3"/>
      <c r="F9" s="12"/>
      <c r="I9" s="13">
        <v>0.2</v>
      </c>
      <c r="J9" t="s">
        <v>5</v>
      </c>
      <c r="K9">
        <f>($I9*$K$5)</f>
        <v>20200</v>
      </c>
      <c r="L9" s="13">
        <v>0.3</v>
      </c>
      <c r="M9" s="15">
        <f t="shared" ref="M9:M11" si="1">(K9/L9)</f>
        <v>67333.333333333343</v>
      </c>
      <c r="N9" s="15">
        <f>FLOOR(M9,1000)</f>
        <v>67000</v>
      </c>
      <c r="O9" s="15">
        <f>(M9-K9)</f>
        <v>47133.333333333343</v>
      </c>
      <c r="P9" s="15">
        <f t="shared" ref="P9:P10" si="2">CEILING(O9,1000)</f>
        <v>48000</v>
      </c>
    </row>
    <row r="10" spans="2:16" x14ac:dyDescent="0.3">
      <c r="B10" s="4" t="s">
        <v>8</v>
      </c>
      <c r="C10" s="7">
        <v>2000</v>
      </c>
      <c r="D10" s="3"/>
      <c r="E10" s="3"/>
      <c r="F10" s="12"/>
      <c r="I10" s="13">
        <v>0.2</v>
      </c>
      <c r="J10" t="s">
        <v>6</v>
      </c>
      <c r="K10">
        <f>($I10*$K$5)</f>
        <v>20200</v>
      </c>
      <c r="L10" s="13">
        <v>0.7</v>
      </c>
      <c r="M10" s="15">
        <f t="shared" si="1"/>
        <v>28857.142857142859</v>
      </c>
      <c r="N10" s="15">
        <f>FLOOR(M10,1000)</f>
        <v>28000</v>
      </c>
      <c r="O10" s="15">
        <f>(M10-K10)</f>
        <v>8657.1428571428587</v>
      </c>
      <c r="P10" s="15">
        <f t="shared" si="2"/>
        <v>9000</v>
      </c>
    </row>
    <row r="11" spans="2:16" x14ac:dyDescent="0.3">
      <c r="B11" s="4" t="s">
        <v>13</v>
      </c>
      <c r="C11" s="7">
        <v>2500</v>
      </c>
      <c r="D11" s="3"/>
      <c r="E11" s="3"/>
      <c r="F11" s="12"/>
      <c r="I11" s="13">
        <v>0.2</v>
      </c>
      <c r="J11" t="s">
        <v>9</v>
      </c>
      <c r="K11">
        <f>($I11*$K$5)</f>
        <v>20200</v>
      </c>
      <c r="L11" s="13">
        <v>0.7</v>
      </c>
      <c r="M11" s="15">
        <f t="shared" si="1"/>
        <v>28857.142857142859</v>
      </c>
      <c r="N11" s="15">
        <f>FLOOR(M11,1000)</f>
        <v>28000</v>
      </c>
      <c r="O11" s="15">
        <f>(M11-K11)</f>
        <v>8657.1428571428587</v>
      </c>
      <c r="P11" s="15">
        <f>FLOOR(O11,1000)</f>
        <v>8000</v>
      </c>
    </row>
    <row r="12" spans="2:16" x14ac:dyDescent="0.3">
      <c r="B12" s="4" t="s">
        <v>14</v>
      </c>
      <c r="C12" s="7">
        <v>14000</v>
      </c>
      <c r="D12" s="3"/>
      <c r="E12" s="3"/>
      <c r="F12" s="12"/>
      <c r="O12" s="15">
        <f>SUM(O8:O11)</f>
        <v>158714.28571428577</v>
      </c>
      <c r="P12" s="15">
        <f>SUM(P8:P11)</f>
        <v>159000</v>
      </c>
    </row>
    <row r="13" spans="2:16" x14ac:dyDescent="0.3">
      <c r="B13" s="4" t="s">
        <v>15</v>
      </c>
      <c r="C13" s="7">
        <v>0</v>
      </c>
      <c r="D13" s="3"/>
      <c r="E13" s="3"/>
      <c r="F13" s="12"/>
    </row>
    <row r="14" spans="2:16" x14ac:dyDescent="0.3">
      <c r="B14" s="3"/>
      <c r="C14" s="7"/>
      <c r="D14" s="3"/>
      <c r="E14" s="3"/>
      <c r="F14" s="12"/>
    </row>
    <row r="15" spans="2:16" x14ac:dyDescent="0.3">
      <c r="B15" s="9" t="s">
        <v>7</v>
      </c>
      <c r="C15" s="10">
        <f>SUM(C4:C14)</f>
        <v>260000</v>
      </c>
      <c r="D15" s="11"/>
      <c r="E15" s="11"/>
      <c r="F15" s="16">
        <f>SUM(F4:F14)</f>
        <v>257000</v>
      </c>
      <c r="G15" s="17"/>
      <c r="I15" t="s">
        <v>21</v>
      </c>
      <c r="K15" s="14">
        <f>F15/260</f>
        <v>988.46153846153845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>
      <selection activeCell="C6" sqref="C6"/>
    </sheetView>
  </sheetViews>
  <sheetFormatPr defaultRowHeight="14.4" x14ac:dyDescent="0.3"/>
  <cols>
    <col min="1" max="1" width="4.88671875" customWidth="1"/>
    <col min="2" max="2" width="20.33203125" customWidth="1"/>
    <col min="3" max="3" width="12.44140625" customWidth="1"/>
    <col min="6" max="6" width="13.33203125" customWidth="1"/>
    <col min="11" max="11" width="12.33203125" customWidth="1"/>
    <col min="12" max="12" width="11.44140625" bestFit="1" customWidth="1"/>
    <col min="13" max="13" width="12.33203125" customWidth="1"/>
    <col min="14" max="14" width="12.88671875" customWidth="1"/>
    <col min="15" max="15" width="13.33203125" customWidth="1"/>
    <col min="16" max="16" width="13" customWidth="1"/>
  </cols>
  <sheetData>
    <row r="1" spans="2:16" s="1" customFormat="1" ht="27" customHeight="1" x14ac:dyDescent="0.3">
      <c r="B1" s="5" t="s">
        <v>19</v>
      </c>
    </row>
    <row r="3" spans="2:16" ht="26.4" customHeight="1" thickBot="1" x14ac:dyDescent="0.35">
      <c r="B3" s="8" t="s">
        <v>0</v>
      </c>
      <c r="C3" s="2"/>
      <c r="D3" s="8" t="s">
        <v>1</v>
      </c>
      <c r="E3" s="2"/>
      <c r="F3" s="2"/>
    </row>
    <row r="4" spans="2:16" ht="22.2" customHeight="1" thickTop="1" x14ac:dyDescent="0.3">
      <c r="B4" s="4" t="s">
        <v>2</v>
      </c>
      <c r="C4" s="6">
        <v>20000</v>
      </c>
      <c r="D4" s="4" t="s">
        <v>4</v>
      </c>
      <c r="E4" s="3"/>
      <c r="F4" s="12">
        <f>N8</f>
        <v>141000</v>
      </c>
    </row>
    <row r="5" spans="2:16" x14ac:dyDescent="0.3">
      <c r="B5" s="4" t="s">
        <v>10</v>
      </c>
      <c r="C5" s="7">
        <v>20000</v>
      </c>
      <c r="D5" s="4" t="s">
        <v>5</v>
      </c>
      <c r="E5" s="3"/>
      <c r="F5" s="12">
        <f t="shared" ref="F5:F6" si="0">N9</f>
        <v>70000</v>
      </c>
      <c r="I5" t="s">
        <v>23</v>
      </c>
      <c r="K5" s="14">
        <f>(SUM(C4:C6)+SUM(C8:C13))</f>
        <v>110000</v>
      </c>
    </row>
    <row r="6" spans="2:16" x14ac:dyDescent="0.3">
      <c r="B6" s="4" t="s">
        <v>11</v>
      </c>
      <c r="C6" s="7">
        <v>35000</v>
      </c>
      <c r="D6" s="4" t="s">
        <v>9</v>
      </c>
      <c r="E6" s="3"/>
      <c r="F6" s="12">
        <f t="shared" si="0"/>
        <v>32000</v>
      </c>
    </row>
    <row r="7" spans="2:16" x14ac:dyDescent="0.3">
      <c r="B7" s="4" t="s">
        <v>16</v>
      </c>
      <c r="C7" s="7">
        <f>(P12)</f>
        <v>165000</v>
      </c>
      <c r="D7" s="4" t="s">
        <v>6</v>
      </c>
      <c r="E7" s="3"/>
      <c r="F7" s="12">
        <f>N11</f>
        <v>32000</v>
      </c>
      <c r="I7" t="s">
        <v>22</v>
      </c>
      <c r="L7" t="s">
        <v>24</v>
      </c>
      <c r="M7" t="s">
        <v>25</v>
      </c>
      <c r="N7" s="18" t="s">
        <v>28</v>
      </c>
      <c r="O7" t="s">
        <v>26</v>
      </c>
      <c r="P7" s="18" t="s">
        <v>27</v>
      </c>
    </row>
    <row r="8" spans="2:16" x14ac:dyDescent="0.3">
      <c r="B8" s="4" t="s">
        <v>3</v>
      </c>
      <c r="C8" s="7">
        <v>5000</v>
      </c>
      <c r="D8" s="4"/>
      <c r="E8" s="3"/>
      <c r="F8" s="12"/>
      <c r="I8" s="13">
        <v>0.4</v>
      </c>
      <c r="J8" t="s">
        <v>4</v>
      </c>
      <c r="K8">
        <f>($I8*$K$5)</f>
        <v>44000</v>
      </c>
      <c r="L8" s="13">
        <v>0.31</v>
      </c>
      <c r="M8" s="15">
        <f>(K8/L8)</f>
        <v>141935.48387096776</v>
      </c>
      <c r="N8" s="15">
        <f>FLOOR(M8,1000)</f>
        <v>141000</v>
      </c>
      <c r="O8" s="15">
        <f>(M8-K8)</f>
        <v>97935.483870967757</v>
      </c>
      <c r="P8" s="15">
        <f>CEILING(O8,1000)</f>
        <v>98000</v>
      </c>
    </row>
    <row r="9" spans="2:16" x14ac:dyDescent="0.3">
      <c r="B9" s="4" t="s">
        <v>12</v>
      </c>
      <c r="C9" s="7">
        <v>7500</v>
      </c>
      <c r="D9" s="3"/>
      <c r="E9" s="3"/>
      <c r="F9" s="12"/>
      <c r="I9" s="13">
        <v>0.2</v>
      </c>
      <c r="J9" t="s">
        <v>5</v>
      </c>
      <c r="K9">
        <f>($I9*$K$5)</f>
        <v>22000</v>
      </c>
      <c r="L9" s="13">
        <v>0.31</v>
      </c>
      <c r="M9" s="15">
        <f t="shared" ref="M9:M11" si="1">(K9/L9)</f>
        <v>70967.741935483878</v>
      </c>
      <c r="N9" s="15">
        <f>FLOOR(M9,1000)</f>
        <v>70000</v>
      </c>
      <c r="O9" s="15">
        <f>(M9-K9)</f>
        <v>48967.741935483878</v>
      </c>
      <c r="P9" s="15">
        <f>CEILING(O9,1000)</f>
        <v>49000</v>
      </c>
    </row>
    <row r="10" spans="2:16" x14ac:dyDescent="0.3">
      <c r="B10" s="4" t="s">
        <v>8</v>
      </c>
      <c r="C10" s="7">
        <v>2000</v>
      </c>
      <c r="D10" s="3"/>
      <c r="E10" s="3"/>
      <c r="F10" s="12"/>
      <c r="I10" s="13">
        <v>0.2</v>
      </c>
      <c r="J10" t="s">
        <v>6</v>
      </c>
      <c r="K10">
        <f>($I10*$K$5)</f>
        <v>22000</v>
      </c>
      <c r="L10" s="13">
        <v>0.7</v>
      </c>
      <c r="M10" s="15">
        <f t="shared" si="1"/>
        <v>31428.571428571431</v>
      </c>
      <c r="N10" s="15">
        <f>CEILING(M10,1000)</f>
        <v>32000</v>
      </c>
      <c r="O10" s="15">
        <f>(M10-K10)</f>
        <v>9428.5714285714312</v>
      </c>
      <c r="P10" s="15">
        <f>FLOOR(O10,1000)</f>
        <v>9000</v>
      </c>
    </row>
    <row r="11" spans="2:16" x14ac:dyDescent="0.3">
      <c r="B11" s="4" t="s">
        <v>13</v>
      </c>
      <c r="C11" s="7">
        <v>2500</v>
      </c>
      <c r="D11" s="3"/>
      <c r="E11" s="3"/>
      <c r="F11" s="12"/>
      <c r="I11" s="13">
        <v>0.2</v>
      </c>
      <c r="J11" t="s">
        <v>9</v>
      </c>
      <c r="K11">
        <f>($I11*$K$5)</f>
        <v>22000</v>
      </c>
      <c r="L11" s="13">
        <v>0.7</v>
      </c>
      <c r="M11" s="15">
        <f t="shared" si="1"/>
        <v>31428.571428571431</v>
      </c>
      <c r="N11" s="15">
        <f>CEILING(M11,1000)</f>
        <v>32000</v>
      </c>
      <c r="O11" s="15">
        <f>(M11-K11)</f>
        <v>9428.5714285714312</v>
      </c>
      <c r="P11" s="15">
        <f>FLOOR(O11,1000)</f>
        <v>9000</v>
      </c>
    </row>
    <row r="12" spans="2:16" x14ac:dyDescent="0.3">
      <c r="B12" s="4" t="s">
        <v>14</v>
      </c>
      <c r="C12" s="7">
        <v>14000</v>
      </c>
      <c r="D12" s="3"/>
      <c r="E12" s="3"/>
      <c r="F12" s="12"/>
      <c r="O12" s="15">
        <f>SUM(O8:O11)</f>
        <v>165760.36866359448</v>
      </c>
      <c r="P12" s="15">
        <f>SUM(P8:P11)</f>
        <v>165000</v>
      </c>
    </row>
    <row r="13" spans="2:16" x14ac:dyDescent="0.3">
      <c r="B13" s="4" t="s">
        <v>15</v>
      </c>
      <c r="C13" s="7">
        <v>4000</v>
      </c>
      <c r="D13" s="3"/>
      <c r="E13" s="3"/>
      <c r="F13" s="12"/>
    </row>
    <row r="14" spans="2:16" x14ac:dyDescent="0.3">
      <c r="B14" s="3"/>
      <c r="C14" s="7"/>
      <c r="D14" s="3"/>
      <c r="E14" s="3"/>
      <c r="F14" s="12"/>
    </row>
    <row r="15" spans="2:16" x14ac:dyDescent="0.3">
      <c r="B15" s="9" t="s">
        <v>7</v>
      </c>
      <c r="C15" s="10">
        <f>SUM(C4:C14)</f>
        <v>275000</v>
      </c>
      <c r="D15" s="11"/>
      <c r="E15" s="11"/>
      <c r="F15" s="16">
        <f>SUM(F4:F14)</f>
        <v>275000</v>
      </c>
      <c r="G15" s="17"/>
      <c r="I15" t="s">
        <v>21</v>
      </c>
      <c r="K15" s="14">
        <f>F15/260</f>
        <v>1057.6923076923076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>
      <selection activeCell="E41" sqref="E41"/>
    </sheetView>
  </sheetViews>
  <sheetFormatPr defaultRowHeight="14.4" x14ac:dyDescent="0.3"/>
  <cols>
    <col min="1" max="1" width="4.88671875" customWidth="1"/>
    <col min="2" max="2" width="20.33203125" customWidth="1"/>
    <col min="3" max="3" width="12.44140625" customWidth="1"/>
    <col min="6" max="6" width="13.33203125" customWidth="1"/>
    <col min="11" max="11" width="12.33203125" customWidth="1"/>
    <col min="12" max="12" width="11.44140625" bestFit="1" customWidth="1"/>
    <col min="13" max="13" width="12.33203125" customWidth="1"/>
    <col min="14" max="14" width="12.88671875" customWidth="1"/>
    <col min="15" max="15" width="13.33203125" customWidth="1"/>
    <col min="16" max="16" width="13" customWidth="1"/>
  </cols>
  <sheetData>
    <row r="1" spans="2:16" s="1" customFormat="1" ht="27" customHeight="1" x14ac:dyDescent="0.3">
      <c r="B1" s="5" t="s">
        <v>20</v>
      </c>
    </row>
    <row r="3" spans="2:16" ht="26.4" customHeight="1" thickBot="1" x14ac:dyDescent="0.35">
      <c r="B3" s="8" t="s">
        <v>0</v>
      </c>
      <c r="C3" s="2"/>
      <c r="D3" s="8" t="s">
        <v>1</v>
      </c>
      <c r="E3" s="2"/>
      <c r="F3" s="2"/>
    </row>
    <row r="4" spans="2:16" ht="22.2" customHeight="1" thickTop="1" x14ac:dyDescent="0.3">
      <c r="B4" s="4" t="s">
        <v>2</v>
      </c>
      <c r="C4" s="6">
        <v>20000</v>
      </c>
      <c r="D4" s="4" t="s">
        <v>4</v>
      </c>
      <c r="E4" s="3"/>
      <c r="F4" s="12">
        <f>N8</f>
        <v>143000</v>
      </c>
    </row>
    <row r="5" spans="2:16" x14ac:dyDescent="0.3">
      <c r="B5" s="4" t="s">
        <v>10</v>
      </c>
      <c r="C5" s="7">
        <v>20000</v>
      </c>
      <c r="D5" s="4" t="s">
        <v>5</v>
      </c>
      <c r="E5" s="3"/>
      <c r="F5" s="12">
        <f t="shared" ref="F5:F6" si="0">N9</f>
        <v>71000</v>
      </c>
      <c r="I5" t="s">
        <v>23</v>
      </c>
      <c r="K5" s="14">
        <f>(SUM(C4:C6)+SUM(C8:C13))</f>
        <v>115000</v>
      </c>
    </row>
    <row r="6" spans="2:16" x14ac:dyDescent="0.3">
      <c r="B6" s="4" t="s">
        <v>11</v>
      </c>
      <c r="C6" s="7">
        <v>35000</v>
      </c>
      <c r="D6" s="4" t="s">
        <v>9</v>
      </c>
      <c r="E6" s="3"/>
      <c r="F6" s="12">
        <f t="shared" si="0"/>
        <v>33000</v>
      </c>
    </row>
    <row r="7" spans="2:16" x14ac:dyDescent="0.3">
      <c r="B7" s="4" t="s">
        <v>16</v>
      </c>
      <c r="C7" s="7">
        <f>(P12)</f>
        <v>165000</v>
      </c>
      <c r="D7" s="4" t="s">
        <v>6</v>
      </c>
      <c r="E7" s="3"/>
      <c r="F7" s="12">
        <f>N11</f>
        <v>33000</v>
      </c>
      <c r="I7" t="s">
        <v>22</v>
      </c>
      <c r="L7" t="s">
        <v>24</v>
      </c>
      <c r="M7" t="s">
        <v>25</v>
      </c>
      <c r="N7" s="18" t="s">
        <v>28</v>
      </c>
      <c r="O7" t="s">
        <v>26</v>
      </c>
      <c r="P7" s="18" t="s">
        <v>27</v>
      </c>
    </row>
    <row r="8" spans="2:16" x14ac:dyDescent="0.3">
      <c r="B8" s="4" t="s">
        <v>3</v>
      </c>
      <c r="C8" s="7">
        <v>5000</v>
      </c>
      <c r="D8" s="4"/>
      <c r="E8" s="3"/>
      <c r="F8" s="12"/>
      <c r="I8" s="13">
        <v>0.4</v>
      </c>
      <c r="J8" t="s">
        <v>4</v>
      </c>
      <c r="K8">
        <f>($I8*$K$5)</f>
        <v>46000</v>
      </c>
      <c r="L8" s="13">
        <v>0.32</v>
      </c>
      <c r="M8" s="15">
        <f>(K8/L8)</f>
        <v>143750</v>
      </c>
      <c r="N8" s="15">
        <f>FLOOR(M8,1000)</f>
        <v>143000</v>
      </c>
      <c r="O8" s="15">
        <f>(M8-K8)</f>
        <v>97750</v>
      </c>
      <c r="P8" s="15">
        <f>CEILING(O8,1000)</f>
        <v>98000</v>
      </c>
    </row>
    <row r="9" spans="2:16" x14ac:dyDescent="0.3">
      <c r="B9" s="4" t="s">
        <v>12</v>
      </c>
      <c r="C9" s="7">
        <v>7500</v>
      </c>
      <c r="D9" s="3"/>
      <c r="E9" s="3"/>
      <c r="F9" s="12"/>
      <c r="I9" s="13">
        <v>0.2</v>
      </c>
      <c r="J9" t="s">
        <v>5</v>
      </c>
      <c r="K9">
        <f>($I9*$K$5)</f>
        <v>23000</v>
      </c>
      <c r="L9" s="13">
        <v>0.32</v>
      </c>
      <c r="M9" s="15">
        <f t="shared" ref="M9:M11" si="1">(K9/L9)</f>
        <v>71875</v>
      </c>
      <c r="N9" s="15">
        <f>FLOOR(M9,1000)</f>
        <v>71000</v>
      </c>
      <c r="O9" s="15">
        <f>(M9-K9)</f>
        <v>48875</v>
      </c>
      <c r="P9" s="15">
        <f>CEILING(O9,1000)</f>
        <v>49000</v>
      </c>
    </row>
    <row r="10" spans="2:16" x14ac:dyDescent="0.3">
      <c r="B10" s="4" t="s">
        <v>8</v>
      </c>
      <c r="C10" s="7">
        <v>2000</v>
      </c>
      <c r="D10" s="3"/>
      <c r="E10" s="3"/>
      <c r="F10" s="12"/>
      <c r="I10" s="13">
        <v>0.2</v>
      </c>
      <c r="J10" t="s">
        <v>6</v>
      </c>
      <c r="K10">
        <f>($I10*$K$5)</f>
        <v>23000</v>
      </c>
      <c r="L10" s="13">
        <v>0.71</v>
      </c>
      <c r="M10" s="15">
        <f t="shared" si="1"/>
        <v>32394.366197183099</v>
      </c>
      <c r="N10" s="15">
        <f>CEILING(M10,1000)</f>
        <v>33000</v>
      </c>
      <c r="O10" s="15">
        <f>(M10-K10)</f>
        <v>9394.3661971830988</v>
      </c>
      <c r="P10" s="15">
        <f>FLOOR(O10,1000)</f>
        <v>9000</v>
      </c>
    </row>
    <row r="11" spans="2:16" x14ac:dyDescent="0.3">
      <c r="B11" s="4" t="s">
        <v>13</v>
      </c>
      <c r="C11" s="7">
        <v>2500</v>
      </c>
      <c r="D11" s="3"/>
      <c r="E11" s="3"/>
      <c r="F11" s="12"/>
      <c r="I11" s="13">
        <v>0.2</v>
      </c>
      <c r="J11" t="s">
        <v>9</v>
      </c>
      <c r="K11">
        <f>($I11*$K$5)</f>
        <v>23000</v>
      </c>
      <c r="L11" s="13">
        <v>0.71</v>
      </c>
      <c r="M11" s="15">
        <f t="shared" si="1"/>
        <v>32394.366197183099</v>
      </c>
      <c r="N11" s="15">
        <f>CEILING(M11,1000)</f>
        <v>33000</v>
      </c>
      <c r="O11" s="15">
        <f>(M11-K11)</f>
        <v>9394.3661971830988</v>
      </c>
      <c r="P11" s="15">
        <f>FLOOR(O11,1000)</f>
        <v>9000</v>
      </c>
    </row>
    <row r="12" spans="2:16" x14ac:dyDescent="0.3">
      <c r="B12" s="4" t="s">
        <v>14</v>
      </c>
      <c r="C12" s="7">
        <v>17500</v>
      </c>
      <c r="D12" s="3"/>
      <c r="E12" s="3"/>
      <c r="F12" s="12"/>
      <c r="O12" s="15">
        <f>SUM(O8:O11)</f>
        <v>165413.73239436618</v>
      </c>
      <c r="P12" s="15">
        <f>SUM(P8:P11)</f>
        <v>165000</v>
      </c>
    </row>
    <row r="13" spans="2:16" x14ac:dyDescent="0.3">
      <c r="B13" s="4" t="s">
        <v>15</v>
      </c>
      <c r="C13" s="7">
        <v>5500</v>
      </c>
      <c r="D13" s="3"/>
      <c r="E13" s="3"/>
      <c r="F13" s="12"/>
    </row>
    <row r="14" spans="2:16" x14ac:dyDescent="0.3">
      <c r="B14" s="3"/>
      <c r="C14" s="7"/>
      <c r="D14" s="3"/>
      <c r="E14" s="3"/>
      <c r="F14" s="12"/>
    </row>
    <row r="15" spans="2:16" x14ac:dyDescent="0.3">
      <c r="B15" s="9" t="s">
        <v>7</v>
      </c>
      <c r="C15" s="10">
        <f>SUM(C4:C14)</f>
        <v>280000</v>
      </c>
      <c r="D15" s="11"/>
      <c r="E15" s="11"/>
      <c r="F15" s="16">
        <f>SUM(F4:F14)</f>
        <v>280000</v>
      </c>
      <c r="G15" s="17"/>
      <c r="I15" t="s">
        <v>21</v>
      </c>
      <c r="K15" s="14">
        <f>F15/260</f>
        <v>1076.9230769230769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>
      <selection activeCell="L16" sqref="L16"/>
    </sheetView>
  </sheetViews>
  <sheetFormatPr defaultRowHeight="14.4" x14ac:dyDescent="0.3"/>
  <cols>
    <col min="1" max="1" width="4.88671875" customWidth="1"/>
    <col min="2" max="2" width="20.33203125" customWidth="1"/>
    <col min="3" max="3" width="12.44140625" customWidth="1"/>
    <col min="6" max="6" width="13.33203125" customWidth="1"/>
    <col min="11" max="11" width="12.33203125" customWidth="1"/>
    <col min="12" max="12" width="11.44140625" bestFit="1" customWidth="1"/>
    <col min="13" max="13" width="12.33203125" customWidth="1"/>
    <col min="14" max="14" width="12.88671875" customWidth="1"/>
    <col min="15" max="15" width="13.33203125" customWidth="1"/>
    <col min="16" max="16" width="13" customWidth="1"/>
  </cols>
  <sheetData>
    <row r="1" spans="2:16" s="1" customFormat="1" ht="27" customHeight="1" x14ac:dyDescent="0.3">
      <c r="B1" s="5" t="s">
        <v>20</v>
      </c>
    </row>
    <row r="3" spans="2:16" ht="26.4" customHeight="1" thickBot="1" x14ac:dyDescent="0.35">
      <c r="B3" s="8" t="s">
        <v>0</v>
      </c>
      <c r="C3" s="2"/>
      <c r="D3" s="8" t="s">
        <v>1</v>
      </c>
      <c r="E3" s="2"/>
      <c r="F3" s="2"/>
    </row>
    <row r="4" spans="2:16" ht="22.2" customHeight="1" thickTop="1" x14ac:dyDescent="0.3">
      <c r="B4" s="4" t="s">
        <v>2</v>
      </c>
      <c r="C4" s="6">
        <v>20000</v>
      </c>
      <c r="D4" s="4" t="s">
        <v>4</v>
      </c>
      <c r="E4" s="3"/>
      <c r="F4" s="12">
        <f>N8</f>
        <v>147000</v>
      </c>
    </row>
    <row r="5" spans="2:16" x14ac:dyDescent="0.3">
      <c r="B5" s="4" t="s">
        <v>10</v>
      </c>
      <c r="C5" s="7">
        <v>20000</v>
      </c>
      <c r="D5" s="4" t="s">
        <v>5</v>
      </c>
      <c r="E5" s="3"/>
      <c r="F5" s="12">
        <f t="shared" ref="F5:F6" si="0">N9</f>
        <v>73000</v>
      </c>
      <c r="I5" t="s">
        <v>23</v>
      </c>
      <c r="K5" s="14">
        <f>(SUM(C4:C6)+SUM(C8:C13))</f>
        <v>118000</v>
      </c>
    </row>
    <row r="6" spans="2:16" x14ac:dyDescent="0.3">
      <c r="B6" s="4" t="s">
        <v>11</v>
      </c>
      <c r="C6" s="7">
        <v>37500</v>
      </c>
      <c r="D6" s="4" t="s">
        <v>9</v>
      </c>
      <c r="E6" s="3"/>
      <c r="F6" s="12">
        <f t="shared" si="0"/>
        <v>33000</v>
      </c>
    </row>
    <row r="7" spans="2:16" x14ac:dyDescent="0.3">
      <c r="B7" s="4" t="s">
        <v>16</v>
      </c>
      <c r="C7" s="7">
        <f>(P12)</f>
        <v>170000</v>
      </c>
      <c r="D7" s="4" t="s">
        <v>6</v>
      </c>
      <c r="E7" s="3"/>
      <c r="F7" s="12">
        <f>N11</f>
        <v>33000</v>
      </c>
      <c r="I7" t="s">
        <v>22</v>
      </c>
      <c r="L7" t="s">
        <v>24</v>
      </c>
      <c r="M7" t="s">
        <v>25</v>
      </c>
      <c r="N7" s="18" t="s">
        <v>28</v>
      </c>
      <c r="O7" t="s">
        <v>26</v>
      </c>
      <c r="P7" s="18" t="s">
        <v>27</v>
      </c>
    </row>
    <row r="8" spans="2:16" x14ac:dyDescent="0.3">
      <c r="B8" s="4" t="s">
        <v>3</v>
      </c>
      <c r="C8" s="7">
        <v>5000</v>
      </c>
      <c r="D8" s="4"/>
      <c r="E8" s="3"/>
      <c r="F8" s="12"/>
      <c r="I8" s="13">
        <v>0.4</v>
      </c>
      <c r="J8" t="s">
        <v>4</v>
      </c>
      <c r="K8">
        <f>($I8*$K$5)</f>
        <v>47200</v>
      </c>
      <c r="L8" s="13">
        <v>0.32</v>
      </c>
      <c r="M8" s="15">
        <f>(K8/L8)</f>
        <v>147500</v>
      </c>
      <c r="N8" s="15">
        <f>FLOOR(M8,1000)</f>
        <v>147000</v>
      </c>
      <c r="O8" s="15">
        <f>(M8-K8)</f>
        <v>100300</v>
      </c>
      <c r="P8" s="15">
        <f>CEILING(O8,1000)</f>
        <v>101000</v>
      </c>
    </row>
    <row r="9" spans="2:16" x14ac:dyDescent="0.3">
      <c r="B9" s="4" t="s">
        <v>12</v>
      </c>
      <c r="C9" s="7">
        <v>7500</v>
      </c>
      <c r="D9" s="3"/>
      <c r="E9" s="3"/>
      <c r="F9" s="12"/>
      <c r="I9" s="13">
        <v>0.2</v>
      </c>
      <c r="J9" t="s">
        <v>5</v>
      </c>
      <c r="K9">
        <f>($I9*$K$5)</f>
        <v>23600</v>
      </c>
      <c r="L9" s="13">
        <v>0.32</v>
      </c>
      <c r="M9" s="15">
        <f t="shared" ref="M9:M11" si="1">(K9/L9)</f>
        <v>73750</v>
      </c>
      <c r="N9" s="15">
        <f>FLOOR(M9,1000)</f>
        <v>73000</v>
      </c>
      <c r="O9" s="15">
        <f>(M9-K9)</f>
        <v>50150</v>
      </c>
      <c r="P9" s="15">
        <f>CEILING(O9,1000)</f>
        <v>51000</v>
      </c>
    </row>
    <row r="10" spans="2:16" x14ac:dyDescent="0.3">
      <c r="B10" s="4" t="s">
        <v>8</v>
      </c>
      <c r="C10" s="7">
        <v>2000</v>
      </c>
      <c r="D10" s="3"/>
      <c r="E10" s="3"/>
      <c r="F10" s="12"/>
      <c r="I10" s="13">
        <v>0.2</v>
      </c>
      <c r="J10" t="s">
        <v>6</v>
      </c>
      <c r="K10">
        <f>($I10*$K$5)</f>
        <v>23600</v>
      </c>
      <c r="L10" s="13">
        <v>0.72</v>
      </c>
      <c r="M10" s="15">
        <f t="shared" si="1"/>
        <v>32777.777777777781</v>
      </c>
      <c r="N10" s="15">
        <f>CEILING(M10,1000)</f>
        <v>33000</v>
      </c>
      <c r="O10" s="15">
        <f>(M10-K10)</f>
        <v>9177.777777777781</v>
      </c>
      <c r="P10" s="15">
        <f>FLOOR(O10,1000)</f>
        <v>9000</v>
      </c>
    </row>
    <row r="11" spans="2:16" x14ac:dyDescent="0.3">
      <c r="B11" s="4" t="s">
        <v>13</v>
      </c>
      <c r="C11" s="7">
        <v>2500</v>
      </c>
      <c r="D11" s="3"/>
      <c r="E11" s="3"/>
      <c r="F11" s="12"/>
      <c r="I11" s="13">
        <v>0.2</v>
      </c>
      <c r="J11" t="s">
        <v>9</v>
      </c>
      <c r="K11">
        <f>($I11*$K$5)</f>
        <v>23600</v>
      </c>
      <c r="L11" s="13">
        <v>0.72</v>
      </c>
      <c r="M11" s="15">
        <f t="shared" si="1"/>
        <v>32777.777777777781</v>
      </c>
      <c r="N11" s="15">
        <f>CEILING(M11,1000)</f>
        <v>33000</v>
      </c>
      <c r="O11" s="15">
        <f>(M11-K11)</f>
        <v>9177.777777777781</v>
      </c>
      <c r="P11" s="15">
        <f>FLOOR(O11,1000)</f>
        <v>9000</v>
      </c>
    </row>
    <row r="12" spans="2:16" x14ac:dyDescent="0.3">
      <c r="B12" s="4" t="s">
        <v>14</v>
      </c>
      <c r="C12" s="7">
        <v>17500</v>
      </c>
      <c r="D12" s="3"/>
      <c r="E12" s="3"/>
      <c r="F12" s="12"/>
      <c r="O12" s="15">
        <f>SUM(O8:O11)</f>
        <v>168805.55555555556</v>
      </c>
      <c r="P12" s="15">
        <f>SUM(P8:P11)</f>
        <v>170000</v>
      </c>
    </row>
    <row r="13" spans="2:16" x14ac:dyDescent="0.3">
      <c r="B13" s="4" t="s">
        <v>15</v>
      </c>
      <c r="C13" s="7">
        <v>6000</v>
      </c>
      <c r="D13" s="3"/>
      <c r="E13" s="3"/>
      <c r="F13" s="12"/>
    </row>
    <row r="14" spans="2:16" x14ac:dyDescent="0.3">
      <c r="B14" s="3"/>
      <c r="C14" s="7"/>
      <c r="D14" s="3"/>
      <c r="E14" s="3"/>
      <c r="F14" s="12"/>
    </row>
    <row r="15" spans="2:16" x14ac:dyDescent="0.3">
      <c r="B15" s="9" t="s">
        <v>7</v>
      </c>
      <c r="C15" s="10">
        <f>SUM(C4:C14)</f>
        <v>288000</v>
      </c>
      <c r="D15" s="11"/>
      <c r="E15" s="11"/>
      <c r="F15" s="16">
        <f>SUM(F4:F14)</f>
        <v>286000</v>
      </c>
      <c r="G15" s="17"/>
      <c r="I15" t="s">
        <v>21</v>
      </c>
      <c r="K15" s="14">
        <f>F15/260</f>
        <v>1100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1ste Jaar</vt:lpstr>
      <vt:lpstr>2de Jaar</vt:lpstr>
      <vt:lpstr>3de Jaar</vt:lpstr>
      <vt:lpstr>4de Jaar</vt:lpstr>
      <vt:lpstr>5de Jaar</vt:lpstr>
      <vt:lpstr>Blad2</vt:lpstr>
      <vt:lpstr>Blad3</vt:lpstr>
      <vt:lpstr>Blad4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2014-09-10T18:49:09Z</dcterms:created>
  <dcterms:modified xsi:type="dcterms:W3CDTF">2014-09-17T12:00:56Z</dcterms:modified>
</cp:coreProperties>
</file>